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/Users/ritesh/Desktop/Visa/"/>
    </mc:Choice>
  </mc:AlternateContent>
  <xr:revisionPtr revIDLastSave="0" documentId="13_ncr:1_{1FAB00DF-723A-3547-A77C-42DFC0A203F5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Assumptions" sheetId="1" r:id="rId1"/>
    <sheet name="Client_Segmentation" sheetId="2" r:id="rId2"/>
    <sheet name="Growth_Levers" sheetId="3" r:id="rId3"/>
    <sheet name="TPV_Forecast" sheetId="4" r:id="rId4"/>
    <sheet name="Revenue_ROI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5" l="1"/>
  <c r="C10" i="3"/>
  <c r="C2" i="2"/>
  <c r="C2" i="3"/>
  <c r="C3" i="4"/>
  <c r="C3" i="2" l="1"/>
  <c r="C5" i="2" s="1"/>
  <c r="C4" i="2"/>
  <c r="C4" i="3"/>
  <c r="E6" i="4" s="1"/>
  <c r="C3" i="3"/>
  <c r="D2" i="4" s="1"/>
  <c r="D7" i="4" l="1"/>
  <c r="D6" i="4"/>
  <c r="D4" i="4"/>
  <c r="D3" i="4"/>
  <c r="D5" i="4"/>
  <c r="E4" i="4"/>
  <c r="E3" i="4"/>
  <c r="E8" i="4" s="1"/>
  <c r="E2" i="4"/>
  <c r="E5" i="4"/>
  <c r="E7" i="4"/>
  <c r="C6" i="2"/>
  <c r="C7" i="4"/>
  <c r="C4" i="4"/>
  <c r="C6" i="4"/>
  <c r="C5" i="3"/>
  <c r="C8" i="3" s="1"/>
  <c r="C5" i="4"/>
  <c r="D8" i="4" l="1"/>
  <c r="B4" i="4"/>
  <c r="F4" i="4" s="1"/>
  <c r="C3" i="5"/>
  <c r="C9" i="2"/>
  <c r="C13" i="3" s="1"/>
  <c r="B7" i="4"/>
  <c r="F7" i="4" s="1"/>
  <c r="B5" i="4"/>
  <c r="F5" i="4" s="1"/>
  <c r="B6" i="4"/>
  <c r="F6" i="4" s="1"/>
  <c r="B3" i="4"/>
  <c r="F3" i="4" s="1"/>
  <c r="B2" i="4"/>
  <c r="F2" i="4" s="1"/>
  <c r="F11" i="4" l="1"/>
  <c r="C2" i="5"/>
  <c r="C4" i="5" s="1"/>
  <c r="F8" i="4"/>
  <c r="C5" i="5" l="1"/>
  <c r="C7" i="5" s="1"/>
</calcChain>
</file>

<file path=xl/sharedStrings.xml><?xml version="1.0" encoding="utf-8"?>
<sst xmlns="http://schemas.openxmlformats.org/spreadsheetml/2006/main" count="69" uniqueCount="64">
  <si>
    <t>Variable</t>
  </si>
  <si>
    <t>Value</t>
  </si>
  <si>
    <t>Notes</t>
  </si>
  <si>
    <t>Total Enterprise Clients</t>
  </si>
  <si>
    <t>UK &amp; Europe</t>
  </si>
  <si>
    <t>Total Mid-Market Clients</t>
  </si>
  <si>
    <t>% Enterprise Active</t>
  </si>
  <si>
    <t>Baseline</t>
  </si>
  <si>
    <t>% Mid-Market Active</t>
  </si>
  <si>
    <t>Avg Enterprise Monthly TPV</t>
  </si>
  <si>
    <t>Avg Mid-Market Monthly TPV</t>
  </si>
  <si>
    <t>Enterprise Expansion Rate</t>
  </si>
  <si>
    <t>Priority Enterprise Accounts</t>
  </si>
  <si>
    <t>New Enterprise Activated</t>
  </si>
  <si>
    <t>Ramp Months</t>
  </si>
  <si>
    <t>Visa Net Yield</t>
  </si>
  <si>
    <t>Program Cost</t>
  </si>
  <si>
    <t>Metric</t>
  </si>
  <si>
    <t>Active Enterprise Clients</t>
  </si>
  <si>
    <t>Active Mid-Market Clients</t>
  </si>
  <si>
    <t>Enterprise Monthly TPV</t>
  </si>
  <si>
    <t>Mid-Market Monthly TPV</t>
  </si>
  <si>
    <t>Total Baseline Monthly TPV</t>
  </si>
  <si>
    <t>Lever</t>
  </si>
  <si>
    <t>Enterprise Expansion Increment</t>
  </si>
  <si>
    <t>New Enterprise (Full Run Rate)</t>
  </si>
  <si>
    <t>New Mid-Market (Full Run Rate)</t>
  </si>
  <si>
    <t>Total Incremental Monthly TPV</t>
  </si>
  <si>
    <t>Month</t>
  </si>
  <si>
    <t>Baseline TPV</t>
  </si>
  <si>
    <t>Expansion Increment</t>
  </si>
  <si>
    <t>New Enterprise (Ramp)</t>
  </si>
  <si>
    <t>New Mid (Ramp)</t>
  </si>
  <si>
    <t>Total TPV</t>
  </si>
  <si>
    <t>Total 6-Month TPV</t>
  </si>
  <si>
    <t>Baseline 6-Month TPV</t>
  </si>
  <si>
    <t>Incremental TPV</t>
  </si>
  <si>
    <t>Portfolio Inputs</t>
  </si>
  <si>
    <t>Volume Assumptions</t>
  </si>
  <si>
    <t>Growth Lever Assumptions</t>
  </si>
  <si>
    <t>QBR + use-case expansion</t>
  </si>
  <si>
    <t>Mid-Market New Activated</t>
  </si>
  <si>
    <t>Commercial Inputs</t>
  </si>
  <si>
    <t>1:3-5 (Enterprise:MM)</t>
  </si>
  <si>
    <t>Pareto distribution (20% -&gt; 80%)</t>
  </si>
  <si>
    <t>Go-live sprint (Baseline: 2 per month)</t>
  </si>
  <si>
    <t>Scaled program (Baseline: 10–15 per month)</t>
  </si>
  <si>
    <t>To full volume (pilot - &gt; partial traffic -&gt; steady state)</t>
  </si>
  <si>
    <t>Range: 0.02–0.06%</t>
  </si>
  <si>
    <t>Factor</t>
  </si>
  <si>
    <t>Month 1</t>
  </si>
  <si>
    <t>Month 2</t>
  </si>
  <si>
    <t>Month 3</t>
  </si>
  <si>
    <t>Month 4–6</t>
  </si>
  <si>
    <t>Ramp Factor</t>
  </si>
  <si>
    <t>Monthly increase at steady state:</t>
  </si>
  <si>
    <t>6-Month Incremental TPV:</t>
  </si>
  <si>
    <t>6-Month Baseline TPV</t>
  </si>
  <si>
    <t>TPV</t>
  </si>
  <si>
    <t>6-Month Revenue Growth:</t>
  </si>
  <si>
    <t>Incremental Yield</t>
  </si>
  <si>
    <t>Yield ROI</t>
  </si>
  <si>
    <t>Incremental ROI</t>
  </si>
  <si>
    <t>Annualised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</si>
</sst>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£&quot;* #,##0.00_);_(&quot;£&quot;* \(#,##0.00\);_(&quot;£&quot;* &quot;-&quot;??_);_(@_)"/>
    <numFmt numFmtId="164" formatCode="0.000%"/>
    <numFmt numFmtId="165" formatCode="_-[$£-809]* #,##0.00_-;\-[$£-809]* #,##0.00_-;_-[$£-809]* &quot;-&quot;??_-;_-@_-"/>
    <numFmt numFmtId="166" formatCode="_-[$£-809]* #,##0_-;\-[$£-809]* #,##0_-;_-[$£-809]* &quot;-&quot;??_-;_-@_-"/>
    <numFmt numFmtId="167" formatCode="_-[$£-809]* #,##0.0_-;\-[$£-809]* #,##0.0_-;_-[$£-809]* &quot;-&quot;?_-;_-@_-"/>
    <numFmt numFmtId="168" formatCode="_(&quot;£&quot;* #,##0_);_(&quot;£&quot;* \(#,##0\);_(&quot;£&quot;* &quot;-&quot;??_);_(@_)"/>
    <numFmt numFmtId="169" formatCode="_-[$£-809]* #,##0.0000_-;\-[$£-809]* #,##0.0000_-;_-[$£-809]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70C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164" fontId="3" fillId="0" borderId="0" xfId="0" applyNumberFormat="1" applyFont="1" applyAlignment="1">
      <alignment vertical="center"/>
    </xf>
    <xf numFmtId="1" fontId="5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66" fontId="0" fillId="0" borderId="0" xfId="0" applyNumberFormat="1" applyAlignment="1">
      <alignment horizontal="right" vertical="center"/>
    </xf>
    <xf numFmtId="9" fontId="0" fillId="0" borderId="0" xfId="0" applyNumberFormat="1" applyAlignment="1">
      <alignment horizontal="right" vertical="center"/>
    </xf>
    <xf numFmtId="166" fontId="4" fillId="0" borderId="0" xfId="0" applyNumberFormat="1" applyFont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166" fontId="0" fillId="0" borderId="0" xfId="0" applyNumberFormat="1" applyAlignment="1">
      <alignment vertical="center"/>
    </xf>
    <xf numFmtId="166" fontId="0" fillId="0" borderId="2" xfId="0" applyNumberFormat="1" applyBorder="1" applyAlignment="1">
      <alignment vertical="center"/>
    </xf>
    <xf numFmtId="166" fontId="4" fillId="0" borderId="4" xfId="0" applyNumberFormat="1" applyFont="1" applyBorder="1" applyAlignment="1">
      <alignment vertical="center"/>
    </xf>
    <xf numFmtId="167" fontId="0" fillId="0" borderId="0" xfId="0" applyNumberFormat="1" applyAlignment="1">
      <alignment vertical="center"/>
    </xf>
    <xf numFmtId="1" fontId="0" fillId="0" borderId="0" xfId="0" applyNumberFormat="1" applyAlignment="1">
      <alignment vertical="center"/>
    </xf>
    <xf numFmtId="166" fontId="4" fillId="0" borderId="1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0" fontId="4" fillId="0" borderId="3" xfId="0" applyFont="1" applyBorder="1" applyAlignment="1">
      <alignment vertical="center"/>
    </xf>
    <xf numFmtId="166" fontId="5" fillId="0" borderId="0" xfId="0" applyNumberFormat="1" applyFont="1" applyAlignment="1">
      <alignment horizontal="right" vertical="center"/>
    </xf>
    <xf numFmtId="166" fontId="4" fillId="0" borderId="0" xfId="0" applyNumberFormat="1" applyFont="1" applyAlignment="1">
      <alignment vertical="center"/>
    </xf>
    <xf numFmtId="168" fontId="3" fillId="0" borderId="0" xfId="1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166" fontId="0" fillId="0" borderId="0" xfId="1" applyNumberFormat="1" applyFont="1" applyAlignment="1">
      <alignment vertical="center"/>
    </xf>
    <xf numFmtId="44" fontId="0" fillId="0" borderId="0" xfId="0" applyNumberFormat="1" applyAlignment="1">
      <alignment vertical="center"/>
    </xf>
    <xf numFmtId="9" fontId="0" fillId="0" borderId="0" xfId="2" applyFont="1" applyAlignment="1">
      <alignment vertical="center"/>
    </xf>
    <xf numFmtId="2" fontId="0" fillId="0" borderId="0" xfId="0" applyNumberFormat="1" applyAlignment="1">
      <alignment vertical="center"/>
    </xf>
    <xf numFmtId="169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2" fontId="4" fillId="0" borderId="0" xfId="2" applyNumberFormat="1" applyFont="1" applyAlignment="1">
      <alignment vertical="center"/>
    </xf>
  </cellXfs>
  <cellStyles count="3">
    <cellStyle name="Currency" xfId="1" builtinId="4"/>
    <cellStyle name="Normal" xfId="0" builtinId="0"/>
    <cellStyle name="Per 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="130" zoomScaleNormal="130" workbookViewId="0">
      <selection activeCell="K4" sqref="K4"/>
    </sheetView>
  </sheetViews>
  <sheetFormatPr baseColWidth="10" defaultRowHeight="15" x14ac:dyDescent="0.2"/>
  <cols>
    <col min="1" max="1" width="5.83203125" style="1" customWidth="1"/>
    <col min="2" max="2" width="23.33203125" style="1" bestFit="1" customWidth="1"/>
    <col min="3" max="3" width="13.83203125" style="1" bestFit="1" customWidth="1"/>
    <col min="4" max="4" width="5.83203125" style="1" customWidth="1"/>
    <col min="5" max="5" width="41.5" style="1" customWidth="1"/>
    <col min="6" max="6" width="13.83203125" style="1" bestFit="1" customWidth="1"/>
    <col min="7" max="16384" width="10.83203125" style="1"/>
  </cols>
  <sheetData>
    <row r="1" spans="1:6" x14ac:dyDescent="0.2">
      <c r="B1" s="2" t="s">
        <v>0</v>
      </c>
      <c r="C1" s="2" t="s">
        <v>1</v>
      </c>
      <c r="D1" s="2"/>
      <c r="E1" s="2" t="s">
        <v>2</v>
      </c>
    </row>
    <row r="2" spans="1:6" x14ac:dyDescent="0.2">
      <c r="B2" s="3"/>
      <c r="C2" s="3"/>
      <c r="D2" s="3"/>
      <c r="E2" s="3"/>
    </row>
    <row r="3" spans="1:6" s="2" customFormat="1" x14ac:dyDescent="0.2">
      <c r="B3" s="4" t="s">
        <v>37</v>
      </c>
      <c r="C3" s="4"/>
      <c r="D3" s="4"/>
      <c r="E3" s="4"/>
    </row>
    <row r="4" spans="1:6" x14ac:dyDescent="0.2">
      <c r="B4" s="1" t="s">
        <v>3</v>
      </c>
      <c r="C4" s="5">
        <v>150</v>
      </c>
      <c r="E4" s="1" t="s">
        <v>4</v>
      </c>
    </row>
    <row r="5" spans="1:6" x14ac:dyDescent="0.2">
      <c r="B5" s="1" t="s">
        <v>5</v>
      </c>
      <c r="C5" s="5">
        <v>550</v>
      </c>
      <c r="E5" s="1" t="s">
        <v>43</v>
      </c>
    </row>
    <row r="6" spans="1:6" x14ac:dyDescent="0.2">
      <c r="B6" s="1" t="s">
        <v>6</v>
      </c>
      <c r="C6" s="6">
        <v>0.5</v>
      </c>
      <c r="D6" s="7"/>
      <c r="E6" s="1" t="s">
        <v>7</v>
      </c>
    </row>
    <row r="7" spans="1:6" x14ac:dyDescent="0.2">
      <c r="B7" s="1" t="s">
        <v>8</v>
      </c>
      <c r="C7" s="6">
        <v>0.25</v>
      </c>
      <c r="D7" s="7"/>
      <c r="E7" s="1" t="s">
        <v>7</v>
      </c>
    </row>
    <row r="10" spans="1:6" x14ac:dyDescent="0.2">
      <c r="B10" s="8" t="s">
        <v>38</v>
      </c>
    </row>
    <row r="11" spans="1:6" x14ac:dyDescent="0.2">
      <c r="A11" s="8"/>
      <c r="B11" s="1" t="s">
        <v>9</v>
      </c>
      <c r="C11" s="31">
        <v>25000000</v>
      </c>
    </row>
    <row r="12" spans="1:6" x14ac:dyDescent="0.2">
      <c r="B12" s="1" t="s">
        <v>10</v>
      </c>
      <c r="C12" s="30">
        <v>4000000</v>
      </c>
    </row>
    <row r="15" spans="1:6" x14ac:dyDescent="0.2">
      <c r="B15" s="8" t="s">
        <v>39</v>
      </c>
    </row>
    <row r="16" spans="1:6" x14ac:dyDescent="0.2">
      <c r="B16" s="1" t="s">
        <v>11</v>
      </c>
      <c r="C16" s="6">
        <v>0.2</v>
      </c>
      <c r="E16" s="1" t="s">
        <v>40</v>
      </c>
      <c r="F16" s="19"/>
    </row>
    <row r="17" spans="2:5" x14ac:dyDescent="0.2">
      <c r="B17" t="s">
        <v>12</v>
      </c>
      <c r="C17" s="11">
        <v>50</v>
      </c>
      <c r="E17" s="1" t="s">
        <v>44</v>
      </c>
    </row>
    <row r="18" spans="2:5" x14ac:dyDescent="0.2">
      <c r="B18" s="1" t="s">
        <v>13</v>
      </c>
      <c r="C18" s="5">
        <v>10</v>
      </c>
      <c r="E18" s="1" t="s">
        <v>45</v>
      </c>
    </row>
    <row r="19" spans="2:5" x14ac:dyDescent="0.2">
      <c r="B19" s="1" t="s">
        <v>41</v>
      </c>
      <c r="C19" s="5">
        <v>90</v>
      </c>
      <c r="E19" s="1" t="s">
        <v>46</v>
      </c>
    </row>
    <row r="20" spans="2:5" ht="16" x14ac:dyDescent="0.2">
      <c r="B20" s="1" t="s">
        <v>14</v>
      </c>
      <c r="C20" s="5">
        <v>3</v>
      </c>
      <c r="E20" s="9" t="s">
        <v>47</v>
      </c>
    </row>
    <row r="23" spans="2:5" x14ac:dyDescent="0.2">
      <c r="B23" s="8" t="s">
        <v>42</v>
      </c>
    </row>
    <row r="24" spans="2:5" x14ac:dyDescent="0.2">
      <c r="B24" s="1" t="s">
        <v>15</v>
      </c>
      <c r="C24" s="10">
        <v>5.0000000000000001E-4</v>
      </c>
      <c r="E24" s="1" t="s">
        <v>48</v>
      </c>
    </row>
    <row r="25" spans="2:5" x14ac:dyDescent="0.2">
      <c r="B25" s="1" t="s">
        <v>16</v>
      </c>
      <c r="C25" s="30">
        <v>1000000</v>
      </c>
    </row>
    <row r="26" spans="2:5" x14ac:dyDescent="0.2">
      <c r="E26" s="33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18"/>
  <sheetViews>
    <sheetView zoomScale="130" zoomScaleNormal="130" workbookViewId="0">
      <selection activeCell="F24" sqref="F24"/>
    </sheetView>
  </sheetViews>
  <sheetFormatPr baseColWidth="10" defaultColWidth="8.83203125" defaultRowHeight="15" x14ac:dyDescent="0.2"/>
  <cols>
    <col min="1" max="1" width="4.5" style="1" customWidth="1"/>
    <col min="2" max="2" width="26.5" style="1" customWidth="1"/>
    <col min="3" max="3" width="17.1640625" style="1" customWidth="1"/>
    <col min="4" max="4" width="16.33203125" style="1" bestFit="1" customWidth="1"/>
    <col min="5" max="16384" width="8.83203125" style="1"/>
  </cols>
  <sheetData>
    <row r="1" spans="2:4" s="12" customFormat="1" x14ac:dyDescent="0.2">
      <c r="B1" s="12" t="s">
        <v>17</v>
      </c>
      <c r="C1" s="12" t="s">
        <v>1</v>
      </c>
    </row>
    <row r="2" spans="2:4" x14ac:dyDescent="0.2">
      <c r="B2" s="1" t="s">
        <v>18</v>
      </c>
      <c r="C2" s="1">
        <f>Assumptions!C4*Assumptions!C6</f>
        <v>75</v>
      </c>
    </row>
    <row r="3" spans="2:4" x14ac:dyDescent="0.2">
      <c r="B3" s="1" t="s">
        <v>19</v>
      </c>
      <c r="C3" s="23">
        <f>Assumptions!C5*Assumptions!C7</f>
        <v>137.5</v>
      </c>
    </row>
    <row r="4" spans="2:4" x14ac:dyDescent="0.2">
      <c r="B4" s="1" t="s">
        <v>20</v>
      </c>
      <c r="C4" s="19">
        <f>C2*Assumptions!C11</f>
        <v>1875000000</v>
      </c>
    </row>
    <row r="5" spans="2:4" x14ac:dyDescent="0.2">
      <c r="B5" s="1" t="s">
        <v>21</v>
      </c>
      <c r="C5" s="19">
        <f>C3*Assumptions!C12</f>
        <v>550000000</v>
      </c>
      <c r="D5" s="19"/>
    </row>
    <row r="6" spans="2:4" x14ac:dyDescent="0.2">
      <c r="B6" s="25" t="s">
        <v>22</v>
      </c>
      <c r="C6" s="24">
        <f>SUM(C4:C5)</f>
        <v>2425000000</v>
      </c>
      <c r="D6" s="32"/>
    </row>
    <row r="9" spans="2:4" x14ac:dyDescent="0.2">
      <c r="B9" s="25" t="s">
        <v>57</v>
      </c>
      <c r="C9" s="29">
        <f>C6*6</f>
        <v>14550000000</v>
      </c>
      <c r="D9" s="19"/>
    </row>
    <row r="13" spans="2:4" x14ac:dyDescent="0.2">
      <c r="C13" s="19"/>
    </row>
    <row r="18" spans="3:3" x14ac:dyDescent="0.2">
      <c r="C18" s="19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130" zoomScaleNormal="130" workbookViewId="0">
      <selection activeCell="I21" sqref="I21"/>
    </sheetView>
  </sheetViews>
  <sheetFormatPr baseColWidth="10" defaultColWidth="8.83203125" defaultRowHeight="15" x14ac:dyDescent="0.2"/>
  <cols>
    <col min="1" max="1" width="4.33203125" style="1" customWidth="1"/>
    <col min="2" max="2" width="25.33203125" style="1" bestFit="1" customWidth="1"/>
    <col min="3" max="3" width="15.33203125" style="1" bestFit="1" customWidth="1"/>
    <col min="4" max="4" width="8.83203125" style="1"/>
    <col min="5" max="5" width="14.83203125" style="1" bestFit="1" customWidth="1"/>
    <col min="6" max="16384" width="8.83203125" style="1"/>
  </cols>
  <sheetData>
    <row r="1" spans="2:5" s="12" customFormat="1" x14ac:dyDescent="0.2">
      <c r="B1" s="12" t="s">
        <v>23</v>
      </c>
      <c r="C1" s="12" t="s">
        <v>58</v>
      </c>
    </row>
    <row r="2" spans="2:5" x14ac:dyDescent="0.2">
      <c r="B2" s="1" t="s">
        <v>24</v>
      </c>
      <c r="C2" s="19">
        <f>Assumptions!C17*Assumptions!C11*Assumptions!C16</f>
        <v>250000000</v>
      </c>
    </row>
    <row r="3" spans="2:5" x14ac:dyDescent="0.2">
      <c r="B3" s="1" t="s">
        <v>25</v>
      </c>
      <c r="C3" s="19">
        <f>Assumptions!C18*Assumptions!C11</f>
        <v>250000000</v>
      </c>
    </row>
    <row r="4" spans="2:5" x14ac:dyDescent="0.2">
      <c r="B4" s="1" t="s">
        <v>26</v>
      </c>
      <c r="C4" s="20">
        <f>Assumptions!C19*Assumptions!C12</f>
        <v>360000000</v>
      </c>
    </row>
    <row r="5" spans="2:5" x14ac:dyDescent="0.2">
      <c r="B5" s="27" t="s">
        <v>27</v>
      </c>
      <c r="C5" s="21">
        <f>SUM(C2:C4)</f>
        <v>860000000</v>
      </c>
    </row>
    <row r="7" spans="2:5" x14ac:dyDescent="0.2">
      <c r="C7" s="22"/>
    </row>
    <row r="8" spans="2:5" x14ac:dyDescent="0.2">
      <c r="B8" s="25" t="s">
        <v>56</v>
      </c>
      <c r="C8" s="29">
        <f>C5*6</f>
        <v>5160000000</v>
      </c>
    </row>
    <row r="9" spans="2:5" x14ac:dyDescent="0.2">
      <c r="C9" s="22"/>
    </row>
    <row r="10" spans="2:5" x14ac:dyDescent="0.2">
      <c r="B10" s="1" t="s">
        <v>63</v>
      </c>
      <c r="C10" s="19">
        <f>C5*12</f>
        <v>10320000000</v>
      </c>
    </row>
    <row r="12" spans="2:5" x14ac:dyDescent="0.2">
      <c r="C12" s="19"/>
    </row>
    <row r="13" spans="2:5" x14ac:dyDescent="0.2">
      <c r="B13" s="1" t="s">
        <v>59</v>
      </c>
      <c r="C13" s="34">
        <f>C8/Client_Segmentation!C9</f>
        <v>0.35463917525773198</v>
      </c>
      <c r="E13" s="19"/>
    </row>
    <row r="15" spans="2:5" x14ac:dyDescent="0.2">
      <c r="C15" s="34"/>
    </row>
    <row r="17" spans="3:4" x14ac:dyDescent="0.2">
      <c r="C17" s="26"/>
      <c r="D17" s="34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"/>
  <sheetViews>
    <sheetView zoomScale="130" zoomScaleNormal="130" workbookViewId="0">
      <selection activeCell="E19" sqref="E19"/>
    </sheetView>
  </sheetViews>
  <sheetFormatPr baseColWidth="10" defaultColWidth="8.83203125" defaultRowHeight="15" x14ac:dyDescent="0.2"/>
  <cols>
    <col min="1" max="1" width="6.5" style="14" bestFit="1" customWidth="1"/>
    <col min="2" max="2" width="16.33203125" style="14" bestFit="1" customWidth="1"/>
    <col min="3" max="3" width="18.83203125" style="14" customWidth="1"/>
    <col min="4" max="4" width="19.83203125" style="14" customWidth="1"/>
    <col min="5" max="5" width="16.6640625" style="14" customWidth="1"/>
    <col min="6" max="6" width="17.33203125" style="14" bestFit="1" customWidth="1"/>
    <col min="7" max="7" width="14.83203125" style="14" bestFit="1" customWidth="1"/>
    <col min="8" max="8" width="4.83203125" style="14" customWidth="1"/>
    <col min="9" max="16384" width="8.83203125" style="14"/>
  </cols>
  <sheetData>
    <row r="1" spans="1:11" s="12" customFormat="1" x14ac:dyDescent="0.2">
      <c r="A1" s="12" t="s">
        <v>28</v>
      </c>
      <c r="B1" s="12" t="s">
        <v>29</v>
      </c>
      <c r="C1" s="12" t="s">
        <v>30</v>
      </c>
      <c r="D1" s="12" t="s">
        <v>31</v>
      </c>
      <c r="E1" s="12" t="s">
        <v>32</v>
      </c>
      <c r="F1" s="12" t="s">
        <v>33</v>
      </c>
      <c r="J1" s="37" t="s">
        <v>54</v>
      </c>
      <c r="K1" s="37"/>
    </row>
    <row r="2" spans="1:11" x14ac:dyDescent="0.2">
      <c r="A2" s="14">
        <v>1</v>
      </c>
      <c r="B2" s="15">
        <f>Client_Segmentation!C6</f>
        <v>2425000000</v>
      </c>
      <c r="C2" s="15">
        <v>0</v>
      </c>
      <c r="D2" s="15">
        <f>Growth_Levers!$C$3*TPV_Forecast!K3</f>
        <v>0</v>
      </c>
      <c r="E2" s="15">
        <f>Growth_Levers!$C$4*TPV_Forecast!K3</f>
        <v>0</v>
      </c>
      <c r="F2" s="15">
        <f>SUM(B2:E2)</f>
        <v>2425000000</v>
      </c>
      <c r="J2" s="13" t="s">
        <v>28</v>
      </c>
      <c r="K2" s="13" t="s">
        <v>49</v>
      </c>
    </row>
    <row r="3" spans="1:11" x14ac:dyDescent="0.2">
      <c r="A3" s="14">
        <v>2</v>
      </c>
      <c r="B3" s="15">
        <f>Client_Segmentation!C6</f>
        <v>2425000000</v>
      </c>
      <c r="C3" s="15">
        <f>Growth_Levers!C2</f>
        <v>250000000</v>
      </c>
      <c r="D3" s="15">
        <f>Growth_Levers!$C$3*TPV_Forecast!K4</f>
        <v>75000000</v>
      </c>
      <c r="E3" s="15">
        <f>Growth_Levers!$C$4*TPV_Forecast!K4</f>
        <v>108000000</v>
      </c>
      <c r="F3" s="15">
        <f>SUM(B3:E3)</f>
        <v>2858000000</v>
      </c>
      <c r="J3" s="14" t="s">
        <v>50</v>
      </c>
      <c r="K3" s="16">
        <v>0</v>
      </c>
    </row>
    <row r="4" spans="1:11" x14ac:dyDescent="0.2">
      <c r="A4" s="14">
        <v>3</v>
      </c>
      <c r="B4" s="15">
        <f>Client_Segmentation!C6</f>
        <v>2425000000</v>
      </c>
      <c r="C4" s="15">
        <f>Growth_Levers!C2</f>
        <v>250000000</v>
      </c>
      <c r="D4" s="15">
        <f>Growth_Levers!$C$3*TPV_Forecast!K5</f>
        <v>150000000</v>
      </c>
      <c r="E4" s="15">
        <f>Growth_Levers!$C$4*TPV_Forecast!K5</f>
        <v>216000000</v>
      </c>
      <c r="F4" s="15">
        <f t="shared" ref="F4:F6" si="0">SUM(B4:E4)</f>
        <v>3041000000</v>
      </c>
      <c r="J4" s="14" t="s">
        <v>51</v>
      </c>
      <c r="K4" s="16">
        <v>0.3</v>
      </c>
    </row>
    <row r="5" spans="1:11" x14ac:dyDescent="0.2">
      <c r="A5" s="14">
        <v>4</v>
      </c>
      <c r="B5" s="15">
        <f>Client_Segmentation!C6</f>
        <v>2425000000</v>
      </c>
      <c r="C5" s="15">
        <f>Growth_Levers!C2</f>
        <v>250000000</v>
      </c>
      <c r="D5" s="15">
        <f>Growth_Levers!$C$3*TPV_Forecast!$K$6</f>
        <v>250000000</v>
      </c>
      <c r="E5" s="15">
        <f>Growth_Levers!$C$4*TPV_Forecast!$K$6</f>
        <v>360000000</v>
      </c>
      <c r="F5" s="15">
        <f t="shared" si="0"/>
        <v>3285000000</v>
      </c>
      <c r="J5" s="14" t="s">
        <v>52</v>
      </c>
      <c r="K5" s="16">
        <v>0.6</v>
      </c>
    </row>
    <row r="6" spans="1:11" x14ac:dyDescent="0.2">
      <c r="A6" s="14">
        <v>5</v>
      </c>
      <c r="B6" s="15">
        <f>Client_Segmentation!C6</f>
        <v>2425000000</v>
      </c>
      <c r="C6" s="15">
        <f>Growth_Levers!C2</f>
        <v>250000000</v>
      </c>
      <c r="D6" s="15">
        <f>Growth_Levers!$C$3*TPV_Forecast!$K$6</f>
        <v>250000000</v>
      </c>
      <c r="E6" s="15">
        <f>Growth_Levers!$C$4*TPV_Forecast!$K$6</f>
        <v>360000000</v>
      </c>
      <c r="F6" s="15">
        <f t="shared" si="0"/>
        <v>3285000000</v>
      </c>
      <c r="J6" s="14" t="s">
        <v>53</v>
      </c>
      <c r="K6" s="16">
        <v>1</v>
      </c>
    </row>
    <row r="7" spans="1:11" x14ac:dyDescent="0.2">
      <c r="A7" s="14">
        <v>6</v>
      </c>
      <c r="B7" s="15">
        <f>Client_Segmentation!C6</f>
        <v>2425000000</v>
      </c>
      <c r="C7" s="15">
        <f>Growth_Levers!C2</f>
        <v>250000000</v>
      </c>
      <c r="D7" s="15">
        <f>Growth_Levers!$C$3*TPV_Forecast!$K$6</f>
        <v>250000000</v>
      </c>
      <c r="E7" s="15">
        <f>Growth_Levers!$C$4*TPV_Forecast!$K$6</f>
        <v>360000000</v>
      </c>
      <c r="F7" s="15">
        <f>SUM(B7:E7)</f>
        <v>3285000000</v>
      </c>
    </row>
    <row r="8" spans="1:11" x14ac:dyDescent="0.2">
      <c r="B8" s="15"/>
      <c r="C8" s="15"/>
      <c r="D8" s="15">
        <f>SUM(D3:D7)</f>
        <v>975000000</v>
      </c>
      <c r="E8" s="15">
        <f>SUM(E3:E7)</f>
        <v>1404000000</v>
      </c>
      <c r="F8" s="17">
        <f>SUM(F2:F7)</f>
        <v>18179000000</v>
      </c>
      <c r="G8" s="15"/>
    </row>
    <row r="9" spans="1:11" x14ac:dyDescent="0.2">
      <c r="B9" s="15"/>
      <c r="C9" s="15"/>
      <c r="D9" s="15"/>
      <c r="E9" s="15"/>
      <c r="G9" s="15"/>
    </row>
    <row r="11" spans="1:11" x14ac:dyDescent="0.2">
      <c r="D11" s="38" t="s">
        <v>55</v>
      </c>
      <c r="E11" s="38"/>
      <c r="F11" s="15">
        <f>F7-F2</f>
        <v>860000000</v>
      </c>
    </row>
    <row r="12" spans="1:11" x14ac:dyDescent="0.2">
      <c r="F12" s="18"/>
    </row>
    <row r="13" spans="1:11" x14ac:dyDescent="0.2">
      <c r="D13" s="25"/>
      <c r="E13" s="25"/>
      <c r="F13" s="15"/>
      <c r="G13" s="28"/>
    </row>
    <row r="14" spans="1:11" x14ac:dyDescent="0.2">
      <c r="F14" s="18"/>
    </row>
    <row r="15" spans="1:11" x14ac:dyDescent="0.2">
      <c r="C15" s="15"/>
      <c r="F15" s="18"/>
    </row>
    <row r="16" spans="1:11" x14ac:dyDescent="0.2">
      <c r="D16" s="15"/>
    </row>
    <row r="17" spans="4:4" x14ac:dyDescent="0.2">
      <c r="D17" s="15"/>
    </row>
    <row r="18" spans="4:4" x14ac:dyDescent="0.2">
      <c r="D18" s="18"/>
    </row>
  </sheetData>
  <mergeCells count="2">
    <mergeCell ref="J1:K1"/>
    <mergeCell ref="D11:E1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E16"/>
  <sheetViews>
    <sheetView zoomScale="130" zoomScaleNormal="130" workbookViewId="0">
      <selection activeCell="G17" sqref="G17"/>
    </sheetView>
  </sheetViews>
  <sheetFormatPr baseColWidth="10" defaultColWidth="8.83203125" defaultRowHeight="15" x14ac:dyDescent="0.2"/>
  <cols>
    <col min="1" max="1" width="5.33203125" style="1" customWidth="1"/>
    <col min="2" max="2" width="20" style="1" customWidth="1"/>
    <col min="3" max="3" width="15.5" style="1" customWidth="1"/>
    <col min="4" max="4" width="8.83203125" style="1"/>
    <col min="5" max="5" width="11.5" style="1" bestFit="1" customWidth="1"/>
    <col min="6" max="16384" width="8.83203125" style="1"/>
  </cols>
  <sheetData>
    <row r="1" spans="2:5" s="12" customFormat="1" x14ac:dyDescent="0.2">
      <c r="B1" s="12" t="s">
        <v>17</v>
      </c>
      <c r="C1" s="12" t="s">
        <v>1</v>
      </c>
    </row>
    <row r="2" spans="2:5" x14ac:dyDescent="0.2">
      <c r="B2" s="1" t="s">
        <v>34</v>
      </c>
      <c r="C2" s="19">
        <f>SUM(TPV_Forecast!F2:F7)</f>
        <v>18179000000</v>
      </c>
    </row>
    <row r="3" spans="2:5" x14ac:dyDescent="0.2">
      <c r="B3" s="1" t="s">
        <v>35</v>
      </c>
      <c r="C3" s="19">
        <f>Client_Segmentation!C6*6</f>
        <v>14550000000</v>
      </c>
    </row>
    <row r="4" spans="2:5" x14ac:dyDescent="0.2">
      <c r="B4" s="1" t="s">
        <v>36</v>
      </c>
      <c r="C4" s="19">
        <f>C2-C3</f>
        <v>3629000000</v>
      </c>
    </row>
    <row r="5" spans="2:5" x14ac:dyDescent="0.2">
      <c r="B5" s="1" t="s">
        <v>60</v>
      </c>
      <c r="C5" s="19">
        <f>C4*Assumptions!C24</f>
        <v>1814500</v>
      </c>
      <c r="E5" s="19"/>
    </row>
    <row r="6" spans="2:5" x14ac:dyDescent="0.2">
      <c r="B6" s="1" t="s">
        <v>62</v>
      </c>
      <c r="C6" s="35">
        <f>C4/Assumptions!C25</f>
        <v>3629</v>
      </c>
    </row>
    <row r="7" spans="2:5" x14ac:dyDescent="0.2">
      <c r="B7" s="1" t="s">
        <v>61</v>
      </c>
      <c r="C7" s="39">
        <f>C5/Assumptions!C25</f>
        <v>1.8145</v>
      </c>
    </row>
    <row r="9" spans="2:5" x14ac:dyDescent="0.2">
      <c r="C9" s="19"/>
    </row>
    <row r="10" spans="2:5" x14ac:dyDescent="0.2">
      <c r="C10" s="34"/>
    </row>
    <row r="12" spans="2:5" x14ac:dyDescent="0.2">
      <c r="C12" s="19"/>
    </row>
    <row r="14" spans="2:5" x14ac:dyDescent="0.2">
      <c r="C14" s="36"/>
    </row>
    <row r="16" spans="2:5" x14ac:dyDescent="0.2">
      <c r="C16" s="19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Assumptions</vt:lpstr>
      <vt:lpstr>Client_Segmentation</vt:lpstr>
      <vt:lpstr>Growth_Levers</vt:lpstr>
      <vt:lpstr>TPV_Forecast</vt:lpstr>
      <vt:lpstr>Revenue_ROI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Ritesh RItesh</cp:lastModifiedBy>
  <dcterms:created xsi:type="dcterms:W3CDTF">2026-02-27T11:33:02Z</dcterms:created>
  <dcterms:modified xsi:type="dcterms:W3CDTF">2026-03-05T11:41:58Z</dcterms:modified>
</cp:coreProperties>
</file>